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Чук 2" sheetId="1" r:id="rId1"/>
  </sheets>
  <calcPr calcId="145621"/>
</workbook>
</file>

<file path=xl/calcChain.xml><?xml version="1.0" encoding="utf-8"?>
<calcChain xmlns="http://schemas.openxmlformats.org/spreadsheetml/2006/main">
  <c r="BP81" i="1" l="1"/>
  <c r="BF81" i="1"/>
  <c r="AS81" i="1"/>
  <c r="AD76" i="1"/>
  <c r="T76" i="1" s="1"/>
  <c r="AD75" i="1"/>
  <c r="T75" i="1" s="1"/>
  <c r="AX74" i="1"/>
  <c r="AD74" i="1" s="1"/>
  <c r="T74" i="1" s="1"/>
  <c r="AD73" i="1"/>
  <c r="T73" i="1" s="1"/>
  <c r="AD72" i="1"/>
  <c r="AD71" i="1"/>
  <c r="T71" i="1" s="1"/>
  <c r="AX70" i="1"/>
  <c r="AD70" i="1" s="1"/>
  <c r="T70" i="1" s="1"/>
  <c r="AX69" i="1"/>
  <c r="AD69" i="1" s="1"/>
  <c r="T69" i="1" s="1"/>
  <c r="AN68" i="1"/>
  <c r="AD68" i="1" s="1"/>
  <c r="T68" i="1" s="1"/>
  <c r="AD67" i="1"/>
  <c r="AX66" i="1"/>
  <c r="AD66" i="1" s="1"/>
  <c r="T66" i="1" s="1"/>
  <c r="AN65" i="1"/>
  <c r="AD65" i="1"/>
  <c r="T65" i="1" s="1"/>
  <c r="AN64" i="1"/>
  <c r="AD64" i="1" s="1"/>
  <c r="T64" i="1" s="1"/>
  <c r="AN63" i="1"/>
  <c r="AD63" i="1" s="1"/>
  <c r="AX54" i="1"/>
  <c r="AD45" i="1"/>
  <c r="T45" i="1" s="1"/>
  <c r="AD34" i="1"/>
  <c r="Q25" i="1"/>
  <c r="P23" i="1"/>
  <c r="AS78" i="1" s="1"/>
  <c r="BF79" i="1" s="1"/>
  <c r="BP79" i="1" s="1"/>
  <c r="AX14" i="1"/>
  <c r="AD40" i="1" l="1"/>
  <c r="AD54" i="1"/>
  <c r="T63" i="1"/>
  <c r="T54" i="1" s="1"/>
  <c r="AD37" i="1"/>
  <c r="T37" i="1" s="1"/>
  <c r="T34" i="1"/>
  <c r="AN54" i="1"/>
</calcChain>
</file>

<file path=xl/sharedStrings.xml><?xml version="1.0" encoding="utf-8"?>
<sst xmlns="http://schemas.openxmlformats.org/spreadsheetml/2006/main" count="180" uniqueCount="147">
  <si>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</si>
  <si>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</si>
  <si>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</si>
  <si>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</si>
  <si>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</si>
  <si>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Чукотский проезд д.2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</si>
  <si>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</si>
  <si>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</si>
  <si>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</si>
  <si>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</si>
  <si>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</si>
  <si>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</si>
  <si>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</si>
  <si>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</si>
  <si>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</si>
  <si>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</si>
  <si>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</si>
  <si>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</si>
  <si>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</si>
  <si>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</si>
  <si>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</si>
  <si>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</si>
  <si>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</si>
  <si>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</si>
  <si>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</si>
  <si>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</si>
  <si>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</si>
  <si>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</si>
  <si>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</si>
  <si>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</si>
  <si>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</si>
  <si>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</si>
  <si>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</si>
  <si>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</si>
  <si>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</si>
  <si>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</si>
  <si>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</si>
  <si>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</si>
  <si>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</si>
  <si>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</si>
  <si>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П 44 1/16/1984</t>
  </si>
  <si>
    <t xml:space="preserve">Кол-во  этажей  </t>
  </si>
  <si>
    <t>17</t>
  </si>
  <si>
    <t xml:space="preserve">Подъездов  </t>
  </si>
  <si>
    <t>3</t>
  </si>
  <si>
    <t xml:space="preserve">Квартир </t>
  </si>
  <si>
    <t>197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</si>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</sst>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8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8"/>
  <sheetViews>
    <sheetView tabSelected="1" topLeftCell="A54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69" width="2.33203125" style="1" customWidth="1"/>
    <col min="70" max="70" width="3.1640625" style="1" customWidth="1"/>
    <col min="71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1269218.1599999999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282987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94329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11116.7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10745.6</v>
      </c>
      <c r="AD23" s="30"/>
      <c r="AE23" s="30"/>
      <c r="AF23" s="30"/>
      <c r="AG23" s="30"/>
      <c r="AH23" s="30"/>
      <c r="AI23" s="30"/>
      <c r="AJ23" s="30"/>
      <c r="AK23" s="30">
        <v>371.1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10745.6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52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44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54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55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6" t="s">
        <v>56</v>
      </c>
      <c r="B34" s="66"/>
      <c r="C34" s="66"/>
      <c r="D34" s="66"/>
      <c r="E34" s="67" t="s">
        <v>57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986231.16+AD34</f>
        <v>1269218.1600000001</v>
      </c>
      <c r="U34" s="68"/>
      <c r="V34" s="68"/>
      <c r="W34" s="68"/>
      <c r="X34" s="68"/>
      <c r="Y34" s="68"/>
      <c r="Z34" s="68"/>
      <c r="AA34" s="68"/>
      <c r="AB34" s="68"/>
      <c r="AC34" s="68"/>
      <c r="AD34" s="69">
        <f>ROUND(BG14*3,2)</f>
        <v>282987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6"/>
      <c r="B35" s="66"/>
      <c r="C35" s="66"/>
      <c r="D35" s="66"/>
      <c r="E35" s="73" t="s">
        <v>58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6"/>
      <c r="B36" s="66"/>
      <c r="C36" s="66"/>
      <c r="D36" s="66"/>
      <c r="E36" s="77" t="s">
        <v>59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60</v>
      </c>
      <c r="Q36" s="78"/>
      <c r="R36" s="78"/>
      <c r="S36" s="7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6" t="s">
        <v>61</v>
      </c>
      <c r="B37" s="66"/>
      <c r="C37" s="66"/>
      <c r="D37" s="66"/>
      <c r="E37" s="67" t="s">
        <v>62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986231.16+AD37</f>
        <v>1269218.1600000001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f>+AD34</f>
        <v>282987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6"/>
      <c r="B38" s="66"/>
      <c r="C38" s="66"/>
      <c r="D38" s="66"/>
      <c r="E38" s="73" t="s">
        <v>63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6"/>
      <c r="B39" s="66"/>
      <c r="C39" s="66"/>
      <c r="D39" s="66"/>
      <c r="E39" s="77" t="s">
        <v>64</v>
      </c>
      <c r="F39" s="77"/>
      <c r="G39" s="77"/>
      <c r="H39" s="77"/>
      <c r="I39" s="78" t="s">
        <v>60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6" t="s">
        <v>65</v>
      </c>
      <c r="B40" s="66"/>
      <c r="C40" s="66"/>
      <c r="D40" s="66"/>
      <c r="E40" s="67" t="s">
        <v>66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49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3" t="s">
        <v>67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68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69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70</v>
      </c>
      <c r="F44" s="87"/>
      <c r="G44" s="87"/>
      <c r="H44" s="87"/>
      <c r="I44" s="87"/>
      <c r="J44" s="87"/>
      <c r="K44" s="87"/>
      <c r="L44" s="87"/>
      <c r="M44" s="78" t="s">
        <v>60</v>
      </c>
      <c r="N44" s="78"/>
      <c r="O44" s="78"/>
      <c r="P44" s="78"/>
      <c r="Q44" s="78"/>
      <c r="R44" s="78"/>
      <c r="S44" s="78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71</v>
      </c>
      <c r="B45" s="66"/>
      <c r="C45" s="66"/>
      <c r="D45" s="66"/>
      <c r="E45" s="88" t="s">
        <v>72</v>
      </c>
      <c r="F45" s="88"/>
      <c r="G45" s="88"/>
      <c r="H45" s="88"/>
      <c r="I45" s="88"/>
      <c r="J45" s="88"/>
      <c r="K45" s="89" t="s">
        <v>73</v>
      </c>
      <c r="L45" s="89"/>
      <c r="M45" s="89"/>
      <c r="N45" s="89"/>
      <c r="O45" s="89"/>
      <c r="P45" s="89"/>
      <c r="Q45" s="89"/>
      <c r="R45" s="89"/>
      <c r="S45" s="89"/>
      <c r="T45" s="82">
        <f>986231.16+AD45</f>
        <v>1269218.1600000001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282987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3" t="s">
        <v>74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75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76</v>
      </c>
      <c r="F48" s="92"/>
      <c r="G48" s="92"/>
      <c r="H48" s="92"/>
      <c r="I48" s="93" t="s">
        <v>77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78</v>
      </c>
      <c r="F49" s="87"/>
      <c r="G49" s="87"/>
      <c r="H49" s="78" t="s">
        <v>60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0"/>
      <c r="B50" s="94"/>
      <c r="C50" s="94"/>
      <c r="D50" s="94"/>
      <c r="E50" s="95" t="s">
        <v>47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64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78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1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3" t="s">
        <v>79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80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ht="12.75" x14ac:dyDescent="0.2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81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82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3" t="s">
        <v>52</v>
      </c>
      <c r="B53" s="103"/>
      <c r="C53" s="103"/>
      <c r="D53" s="103"/>
      <c r="E53" s="103" t="s">
        <v>53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 t="s">
        <v>44</v>
      </c>
      <c r="U53" s="104"/>
      <c r="V53" s="104"/>
      <c r="W53" s="104"/>
      <c r="X53" s="104"/>
      <c r="Y53" s="104"/>
      <c r="Z53" s="104"/>
      <c r="AA53" s="104"/>
      <c r="AB53" s="104"/>
      <c r="AC53" s="104"/>
      <c r="AD53" s="104" t="s">
        <v>54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 t="s">
        <v>83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 t="s">
        <v>84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 t="s">
        <v>55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</row>
    <row r="54" spans="1:72" ht="12.75" x14ac:dyDescent="0.2">
      <c r="A54" s="103" t="s">
        <v>85</v>
      </c>
      <c r="B54" s="103"/>
      <c r="C54" s="103"/>
      <c r="D54" s="103"/>
      <c r="E54" s="82" t="s">
        <v>86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SUM(T63:AC77)</f>
        <v>3272311.8099999996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SUM(AD63:AM77)</f>
        <v>1257158.1200000001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SUM(AN63:AW77)</f>
        <v>1019553.5199999999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SUM(AX63:BG77)</f>
        <v>237604.59999999998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104" t="s">
        <v>87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</row>
    <row r="55" spans="1:72" ht="12.75" x14ac:dyDescent="0.2">
      <c r="A55" s="103"/>
      <c r="B55" s="103"/>
      <c r="C55" s="103"/>
      <c r="D55" s="103"/>
      <c r="E55" s="105" t="s">
        <v>88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</row>
    <row r="56" spans="1:72" ht="12.75" x14ac:dyDescent="0.2">
      <c r="A56" s="103"/>
      <c r="B56" s="103"/>
      <c r="C56" s="103"/>
      <c r="D56" s="103"/>
      <c r="E56" s="105" t="s">
        <v>89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</row>
    <row r="57" spans="1:72" ht="13.5" customHeight="1" x14ac:dyDescent="0.2">
      <c r="A57" s="103"/>
      <c r="B57" s="103"/>
      <c r="C57" s="103"/>
      <c r="D57" s="103"/>
      <c r="E57" s="105" t="s">
        <v>90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</row>
    <row r="58" spans="1:72" ht="12.75" x14ac:dyDescent="0.2">
      <c r="A58" s="103"/>
      <c r="B58" s="103"/>
      <c r="C58" s="103"/>
      <c r="D58" s="103"/>
      <c r="E58" s="105" t="s">
        <v>91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</row>
    <row r="59" spans="1:72" ht="12.75" x14ac:dyDescent="0.2">
      <c r="A59" s="103"/>
      <c r="B59" s="103"/>
      <c r="C59" s="103"/>
      <c r="D59" s="103"/>
      <c r="E59" s="105" t="s">
        <v>92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</row>
    <row r="60" spans="1:72" ht="12.75" x14ac:dyDescent="0.2">
      <c r="A60" s="103"/>
      <c r="B60" s="103"/>
      <c r="C60" s="103"/>
      <c r="D60" s="103"/>
      <c r="E60" s="106" t="s">
        <v>93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</row>
    <row r="61" spans="1:72" ht="12.75" x14ac:dyDescent="0.2">
      <c r="A61" s="103"/>
      <c r="B61" s="103"/>
      <c r="C61" s="103"/>
      <c r="D61" s="103"/>
      <c r="E61" s="107" t="s">
        <v>78</v>
      </c>
      <c r="F61" s="107"/>
      <c r="G61" s="107"/>
      <c r="H61" s="108" t="s">
        <v>60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</row>
    <row r="62" spans="1:72" ht="12.75" x14ac:dyDescent="0.2">
      <c r="A62" s="103"/>
      <c r="B62" s="103"/>
      <c r="C62" s="103"/>
      <c r="D62" s="103"/>
      <c r="E62" s="109" t="s">
        <v>94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</row>
    <row r="63" spans="1:72" ht="23.25" customHeight="1" x14ac:dyDescent="0.2">
      <c r="A63" s="103" t="s">
        <v>95</v>
      </c>
      <c r="B63" s="103"/>
      <c r="C63" s="103"/>
      <c r="D63" s="103"/>
      <c r="E63" s="110" t="s">
        <v>96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2">
        <f>320672.43+AD63</f>
        <v>391932.98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SUM(AN63:BG63)</f>
        <v>71260.549999999988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11">
        <f>106890.81-35630.26</f>
        <v>71260.549999999988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2"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</row>
    <row r="64" spans="1:72" ht="58.5" customHeight="1" x14ac:dyDescent="0.2">
      <c r="A64" s="103" t="s">
        <v>97</v>
      </c>
      <c r="B64" s="103"/>
      <c r="C64" s="103"/>
      <c r="D64" s="103"/>
      <c r="E64" s="110" t="s">
        <v>98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2">
        <f>390641.61+AD64</f>
        <v>502165.41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 t="shared" ref="AD64:AD76" si="0">SUM(AN64:BG64)</f>
        <v>111523.79999999999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11">
        <f>131164.33-19640.53</f>
        <v>111523.79999999999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2">
        <v>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</row>
    <row r="65" spans="1:72" ht="23.25" customHeight="1" x14ac:dyDescent="0.2">
      <c r="A65" s="103" t="s">
        <v>99</v>
      </c>
      <c r="B65" s="103"/>
      <c r="C65" s="103"/>
      <c r="D65" s="103"/>
      <c r="E65" s="110" t="s">
        <v>100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82">
        <f>81799.04+AD65</f>
        <v>108382.53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si="0"/>
        <v>26583.489999999998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11">
        <f>2588.94-862.98</f>
        <v>1725.96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2">
        <v>24857.53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</row>
    <row r="66" spans="1:72" ht="23.25" customHeight="1" x14ac:dyDescent="0.2">
      <c r="A66" s="103" t="s">
        <v>101</v>
      </c>
      <c r="B66" s="103"/>
      <c r="C66" s="103"/>
      <c r="D66" s="103"/>
      <c r="E66" s="110" t="s">
        <v>102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2">
        <f>76291.81+AD66</f>
        <v>93276.479999999996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16984.669999999998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12">
        <v>0</v>
      </c>
      <c r="AO66" s="112"/>
      <c r="AP66" s="112"/>
      <c r="AQ66" s="112"/>
      <c r="AR66" s="112"/>
      <c r="AS66" s="112"/>
      <c r="AT66" s="112"/>
      <c r="AU66" s="112"/>
      <c r="AV66" s="112"/>
      <c r="AW66" s="112"/>
      <c r="AX66" s="112">
        <f>25616.23-8631.56</f>
        <v>16984.669999999998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</row>
    <row r="67" spans="1:72" ht="66" customHeight="1" x14ac:dyDescent="0.2">
      <c r="A67" s="103" t="s">
        <v>103</v>
      </c>
      <c r="B67" s="103"/>
      <c r="C67" s="103"/>
      <c r="D67" s="103"/>
      <c r="E67" s="110" t="s">
        <v>104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f t="shared" si="0"/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12">
        <v>0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</row>
    <row r="68" spans="1:72" ht="68.25" customHeight="1" x14ac:dyDescent="0.2">
      <c r="A68" s="103" t="s">
        <v>105</v>
      </c>
      <c r="B68" s="103"/>
      <c r="C68" s="103"/>
      <c r="D68" s="103"/>
      <c r="E68" s="110" t="s">
        <v>106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2">
        <f>482170.2+AD68</f>
        <v>1341653.52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859483.32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11">
        <f>65480.82+773169.63-3607.24</f>
        <v>835043.21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2">
        <v>24440.11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</row>
    <row r="69" spans="1:72" ht="75" customHeight="1" x14ac:dyDescent="0.2">
      <c r="A69" s="103" t="s">
        <v>107</v>
      </c>
      <c r="B69" s="103"/>
      <c r="C69" s="103"/>
      <c r="D69" s="103"/>
      <c r="E69" s="110" t="s">
        <v>108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2">
        <f>299423.91+AD69</f>
        <v>365567.22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66143.31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12">
        <v>0</v>
      </c>
      <c r="AO69" s="112"/>
      <c r="AP69" s="112"/>
      <c r="AQ69" s="112"/>
      <c r="AR69" s="112"/>
      <c r="AS69" s="112"/>
      <c r="AT69" s="112"/>
      <c r="AU69" s="112"/>
      <c r="AV69" s="112"/>
      <c r="AW69" s="112"/>
      <c r="AX69" s="112">
        <f>99214.98-33071.67</f>
        <v>66143.31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</row>
    <row r="70" spans="1:72" ht="63" customHeight="1" x14ac:dyDescent="0.2">
      <c r="A70" s="103" t="s">
        <v>109</v>
      </c>
      <c r="B70" s="103"/>
      <c r="C70" s="103"/>
      <c r="D70" s="103"/>
      <c r="E70" s="110" t="s">
        <v>110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2">
        <f>100301.41+AD70</f>
        <v>125376.75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25075.340000000004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12">
        <v>0</v>
      </c>
      <c r="AO70" s="112"/>
      <c r="AP70" s="112"/>
      <c r="AQ70" s="112"/>
      <c r="AR70" s="112"/>
      <c r="AS70" s="112"/>
      <c r="AT70" s="112"/>
      <c r="AU70" s="112"/>
      <c r="AV70" s="112"/>
      <c r="AW70" s="112"/>
      <c r="AX70" s="112">
        <f>37613.01-12537.67</f>
        <v>25075.340000000004</v>
      </c>
      <c r="AY70" s="112"/>
      <c r="AZ70" s="112"/>
      <c r="BA70" s="112"/>
      <c r="BB70" s="112"/>
      <c r="BC70" s="112"/>
      <c r="BD70" s="112"/>
      <c r="BE70" s="112"/>
      <c r="BF70" s="112"/>
      <c r="BG70" s="112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</row>
    <row r="71" spans="1:72" ht="63" customHeight="1" x14ac:dyDescent="0.2">
      <c r="A71" s="103" t="s">
        <v>111</v>
      </c>
      <c r="B71" s="103"/>
      <c r="C71" s="103"/>
      <c r="D71" s="103"/>
      <c r="E71" s="110" t="s">
        <v>112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2">
        <f>8368.56+AD71</f>
        <v>8368.56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0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12">
        <v>0</v>
      </c>
      <c r="AO71" s="112"/>
      <c r="AP71" s="112"/>
      <c r="AQ71" s="112"/>
      <c r="AR71" s="112"/>
      <c r="AS71" s="112"/>
      <c r="AT71" s="112"/>
      <c r="AU71" s="112"/>
      <c r="AV71" s="112"/>
      <c r="AW71" s="112"/>
      <c r="AX71" s="112">
        <v>0</v>
      </c>
      <c r="AY71" s="112"/>
      <c r="AZ71" s="112"/>
      <c r="BA71" s="112"/>
      <c r="BB71" s="112"/>
      <c r="BC71" s="112"/>
      <c r="BD71" s="112"/>
      <c r="BE71" s="112"/>
      <c r="BF71" s="112"/>
      <c r="BG71" s="112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</row>
    <row r="72" spans="1:72" ht="72" customHeight="1" x14ac:dyDescent="0.2">
      <c r="A72" s="103" t="s">
        <v>113</v>
      </c>
      <c r="B72" s="103"/>
      <c r="C72" s="103"/>
      <c r="D72" s="103"/>
      <c r="E72" s="110" t="s">
        <v>114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12">
        <v>0</v>
      </c>
      <c r="AO72" s="112"/>
      <c r="AP72" s="112"/>
      <c r="AQ72" s="112"/>
      <c r="AR72" s="112"/>
      <c r="AS72" s="112"/>
      <c r="AT72" s="112"/>
      <c r="AU72" s="112"/>
      <c r="AV72" s="112"/>
      <c r="AW72" s="112"/>
      <c r="AX72" s="112">
        <v>0</v>
      </c>
      <c r="AY72" s="112"/>
      <c r="AZ72" s="112"/>
      <c r="BA72" s="112"/>
      <c r="BB72" s="112"/>
      <c r="BC72" s="112"/>
      <c r="BD72" s="112"/>
      <c r="BE72" s="112"/>
      <c r="BF72" s="112"/>
      <c r="BG72" s="112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2" ht="54.75" customHeight="1" x14ac:dyDescent="0.2">
      <c r="A73" s="103" t="s">
        <v>115</v>
      </c>
      <c r="B73" s="103"/>
      <c r="C73" s="103"/>
      <c r="D73" s="103"/>
      <c r="E73" s="110" t="s">
        <v>116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2">
        <f>33056.28+AD73</f>
        <v>44075.040000000001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11018.76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12">
        <v>0</v>
      </c>
      <c r="AO73" s="112"/>
      <c r="AP73" s="112"/>
      <c r="AQ73" s="112"/>
      <c r="AR73" s="112"/>
      <c r="AS73" s="112"/>
      <c r="AT73" s="112"/>
      <c r="AU73" s="112"/>
      <c r="AV73" s="112"/>
      <c r="AW73" s="112"/>
      <c r="AX73" s="112">
        <v>11018.76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</row>
    <row r="74" spans="1:72" ht="67.5" customHeight="1" x14ac:dyDescent="0.2">
      <c r="A74" s="103" t="s">
        <v>117</v>
      </c>
      <c r="B74" s="103"/>
      <c r="C74" s="103"/>
      <c r="D74" s="103"/>
      <c r="E74" s="110" t="s">
        <v>118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2">
        <f>92398.53+AD74</f>
        <v>133183.99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0"/>
        <v>40785.46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12">
        <v>0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>
        <f>43011.21-2225.75</f>
        <v>40785.46</v>
      </c>
      <c r="AY74" s="112"/>
      <c r="AZ74" s="112"/>
      <c r="BA74" s="112"/>
      <c r="BB74" s="112"/>
      <c r="BC74" s="112"/>
      <c r="BD74" s="112"/>
      <c r="BE74" s="112"/>
      <c r="BF74" s="112"/>
      <c r="BG74" s="112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</row>
    <row r="75" spans="1:72" ht="39" customHeight="1" x14ac:dyDescent="0.2">
      <c r="A75" s="103" t="s">
        <v>119</v>
      </c>
      <c r="B75" s="103"/>
      <c r="C75" s="103"/>
      <c r="D75" s="103"/>
      <c r="E75" s="110" t="s">
        <v>120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2">
        <f>29639.14+AD75</f>
        <v>33619.979999999996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 t="shared" si="0"/>
        <v>3980.84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12">
        <v>0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112">
        <v>3980.84</v>
      </c>
      <c r="AY75" s="112"/>
      <c r="AZ75" s="112"/>
      <c r="BA75" s="112"/>
      <c r="BB75" s="112"/>
      <c r="BC75" s="112"/>
      <c r="BD75" s="112"/>
      <c r="BE75" s="112"/>
      <c r="BF75" s="112"/>
      <c r="BG75" s="112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</row>
    <row r="76" spans="1:72" ht="43.5" customHeight="1" x14ac:dyDescent="0.2">
      <c r="A76" s="103" t="s">
        <v>121</v>
      </c>
      <c r="B76" s="103"/>
      <c r="C76" s="103"/>
      <c r="D76" s="103"/>
      <c r="E76" s="110" t="s">
        <v>122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82">
        <f>100390.77+AD76</f>
        <v>124709.35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0"/>
        <v>24318.579999999998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11">
        <v>0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2">
        <v>24318.579999999998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</row>
    <row r="77" spans="1:72" ht="73.5" customHeight="1" x14ac:dyDescent="0.2">
      <c r="A77" s="103" t="s">
        <v>123</v>
      </c>
      <c r="B77" s="103"/>
      <c r="C77" s="103"/>
      <c r="D77" s="103"/>
      <c r="E77" s="110" t="s">
        <v>124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12">
        <v>0</v>
      </c>
      <c r="AO77" s="112"/>
      <c r="AP77" s="112"/>
      <c r="AQ77" s="112"/>
      <c r="AR77" s="112"/>
      <c r="AS77" s="112"/>
      <c r="AT77" s="112"/>
      <c r="AU77" s="112"/>
      <c r="AV77" s="112"/>
      <c r="AW77" s="112"/>
      <c r="AX77" s="112">
        <v>0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</row>
    <row r="78" spans="1:72" ht="12.75" x14ac:dyDescent="0.2">
      <c r="A78" s="103" t="s">
        <v>125</v>
      </c>
      <c r="B78" s="103"/>
      <c r="C78" s="103"/>
      <c r="D78" s="103"/>
      <c r="E78" s="113" t="s">
        <v>126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 t="s">
        <v>127</v>
      </c>
      <c r="AI78" s="114"/>
      <c r="AJ78" s="114"/>
      <c r="AK78" s="114"/>
      <c r="AL78" s="114"/>
      <c r="AM78" s="115"/>
      <c r="AN78" s="116" t="s">
        <v>78</v>
      </c>
      <c r="AO78" s="116"/>
      <c r="AP78" s="116"/>
      <c r="AQ78" s="116"/>
      <c r="AR78" s="116"/>
      <c r="AS78" s="30">
        <f>ROUND(P23*BQ16*12,2)</f>
        <v>3272311.81</v>
      </c>
      <c r="AT78" s="30"/>
      <c r="AU78" s="30"/>
      <c r="AV78" s="30"/>
      <c r="AW78" s="30"/>
      <c r="AX78" s="30"/>
      <c r="AY78" s="30"/>
      <c r="AZ78" s="30"/>
      <c r="BA78" s="117" t="s">
        <v>24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</row>
    <row r="79" spans="1:72" ht="11.25" customHeight="1" x14ac:dyDescent="0.2">
      <c r="A79" s="103"/>
      <c r="B79" s="103"/>
      <c r="C79" s="103"/>
      <c r="D79" s="103"/>
      <c r="E79" s="118" t="s">
        <v>128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 t="s">
        <v>129</v>
      </c>
      <c r="AH79" s="119"/>
      <c r="AI79" s="119"/>
      <c r="AJ79" s="119"/>
      <c r="AK79" s="119"/>
      <c r="AL79" s="119"/>
      <c r="AM79" s="119"/>
      <c r="AN79" s="120" t="s">
        <v>16</v>
      </c>
      <c r="AO79" s="120"/>
      <c r="AP79" s="120"/>
      <c r="AQ79" s="120"/>
      <c r="AR79" s="120"/>
      <c r="AS79" s="30"/>
      <c r="AT79" s="30"/>
      <c r="AU79" s="30"/>
      <c r="AV79" s="30"/>
      <c r="AW79" s="30"/>
      <c r="AX79" s="30"/>
      <c r="AY79" s="30"/>
      <c r="AZ79" s="30"/>
      <c r="BA79" s="121" t="s">
        <v>17</v>
      </c>
      <c r="BB79" s="121"/>
      <c r="BC79" s="121"/>
      <c r="BD79" s="121"/>
      <c r="BE79" s="121"/>
      <c r="BF79" s="30">
        <f>ROUND(AS78/4,2)-0.01</f>
        <v>818077.94</v>
      </c>
      <c r="BG79" s="30"/>
      <c r="BH79" s="30"/>
      <c r="BI79" s="30"/>
      <c r="BJ79" s="30"/>
      <c r="BK79" s="30"/>
      <c r="BL79" s="121" t="s">
        <v>18</v>
      </c>
      <c r="BM79" s="121"/>
      <c r="BN79" s="121"/>
      <c r="BO79" s="121"/>
      <c r="BP79" s="30">
        <f>ROUND(BF79/3,2)</f>
        <v>272692.65000000002</v>
      </c>
      <c r="BQ79" s="30"/>
      <c r="BR79" s="30"/>
      <c r="BS79" s="30"/>
      <c r="BT79" s="30"/>
    </row>
    <row r="80" spans="1:72" ht="11.25" customHeight="1" x14ac:dyDescent="0.2">
      <c r="A80" s="103"/>
      <c r="B80" s="103"/>
      <c r="C80" s="103"/>
      <c r="D80" s="10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19"/>
      <c r="AK80" s="119"/>
      <c r="AL80" s="119"/>
      <c r="AM80" s="119"/>
      <c r="AN80" s="120"/>
      <c r="AO80" s="120"/>
      <c r="AP80" s="120"/>
      <c r="AQ80" s="120"/>
      <c r="AR80" s="120"/>
      <c r="AS80" s="30"/>
      <c r="AT80" s="30"/>
      <c r="AU80" s="30"/>
      <c r="AV80" s="30"/>
      <c r="AW80" s="30"/>
      <c r="AX80" s="30"/>
      <c r="AY80" s="30"/>
      <c r="AZ80" s="30"/>
      <c r="BA80" s="121"/>
      <c r="BB80" s="121"/>
      <c r="BC80" s="121"/>
      <c r="BD80" s="121"/>
      <c r="BE80" s="121"/>
      <c r="BF80" s="30"/>
      <c r="BG80" s="30"/>
      <c r="BH80" s="30"/>
      <c r="BI80" s="30"/>
      <c r="BJ80" s="30"/>
      <c r="BK80" s="30"/>
      <c r="BL80" s="121"/>
      <c r="BM80" s="121"/>
      <c r="BN80" s="121"/>
      <c r="BO80" s="121"/>
      <c r="BP80" s="30"/>
      <c r="BQ80" s="30"/>
      <c r="BR80" s="30"/>
      <c r="BS80" s="30"/>
      <c r="BT80" s="30"/>
    </row>
    <row r="81" spans="1:72" ht="12.75" x14ac:dyDescent="0.2">
      <c r="A81" s="103"/>
      <c r="B81" s="103"/>
      <c r="C81" s="103"/>
      <c r="D81" s="103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 t="s">
        <v>130</v>
      </c>
      <c r="AC81" s="125" t="s">
        <v>131</v>
      </c>
      <c r="AD81" s="123"/>
      <c r="AE81" s="123"/>
      <c r="AF81" s="123"/>
      <c r="AG81" s="126"/>
      <c r="AH81" s="126"/>
      <c r="AI81" s="126"/>
      <c r="AJ81" s="126"/>
      <c r="AK81" s="126"/>
      <c r="AL81" s="126"/>
      <c r="AM81" s="127"/>
      <c r="AN81" s="121" t="s">
        <v>132</v>
      </c>
      <c r="AO81" s="121"/>
      <c r="AP81" s="121"/>
      <c r="AQ81" s="121"/>
      <c r="AR81" s="121"/>
      <c r="AS81" s="30">
        <f>ROUND(AC23*BQ16*12,2)</f>
        <v>3163074.82</v>
      </c>
      <c r="AT81" s="30"/>
      <c r="AU81" s="30"/>
      <c r="AV81" s="30"/>
      <c r="AW81" s="30"/>
      <c r="AX81" s="30"/>
      <c r="AY81" s="30"/>
      <c r="AZ81" s="30"/>
      <c r="BA81" s="121" t="s">
        <v>17</v>
      </c>
      <c r="BB81" s="121"/>
      <c r="BC81" s="121"/>
      <c r="BD81" s="121"/>
      <c r="BE81" s="121"/>
      <c r="BF81" s="30">
        <f>ROUND(AS81/4,2)-0.01</f>
        <v>790768.7</v>
      </c>
      <c r="BG81" s="30"/>
      <c r="BH81" s="30"/>
      <c r="BI81" s="30"/>
      <c r="BJ81" s="30"/>
      <c r="BK81" s="30"/>
      <c r="BL81" s="121" t="s">
        <v>18</v>
      </c>
      <c r="BM81" s="121"/>
      <c r="BN81" s="121"/>
      <c r="BO81" s="121"/>
      <c r="BP81" s="30">
        <f>ROUND(BF81/3,2)</f>
        <v>263589.57</v>
      </c>
      <c r="BQ81" s="30"/>
      <c r="BR81" s="30"/>
      <c r="BS81" s="30"/>
      <c r="BT81" s="30"/>
    </row>
    <row r="83" spans="1:72" ht="12" x14ac:dyDescent="0.2">
      <c r="E83" s="128" t="s">
        <v>133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72" ht="12" x14ac:dyDescent="0.2">
      <c r="E84" s="128" t="s">
        <v>134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72" ht="12" x14ac:dyDescent="0.2">
      <c r="E85" s="128" t="s">
        <v>135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72" ht="12" x14ac:dyDescent="0.2">
      <c r="E86" s="128" t="s">
        <v>136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8" spans="1:72" s="129" customFormat="1" ht="12.75" x14ac:dyDescent="0.2"/>
    <row r="90" spans="1:72" ht="15" x14ac:dyDescent="0.25">
      <c r="A90" s="130"/>
      <c r="B90" s="130"/>
      <c r="C90" s="130"/>
      <c r="D90" s="130"/>
      <c r="E90" s="131" t="s">
        <v>137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0" t="s">
        <v>138</v>
      </c>
      <c r="AU90" s="133" t="s">
        <v>139</v>
      </c>
      <c r="AV90" s="133"/>
      <c r="AW90" s="133"/>
      <c r="AX90" s="133"/>
      <c r="AY90" s="133"/>
      <c r="AZ90" s="133"/>
      <c r="BA90" s="133"/>
      <c r="BB90" s="133"/>
      <c r="BC90" s="133"/>
      <c r="BD90" s="133"/>
      <c r="BE90" s="130" t="s">
        <v>138</v>
      </c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</row>
    <row r="91" spans="1:72" ht="15" x14ac:dyDescent="0.25">
      <c r="A91" s="130"/>
      <c r="B91" s="130"/>
      <c r="C91" s="130"/>
      <c r="D91" s="130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0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</row>
    <row r="92" spans="1:72" ht="15" x14ac:dyDescent="0.2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</row>
    <row r="93" spans="1:72" ht="15" x14ac:dyDescent="0.25">
      <c r="A93" s="130"/>
      <c r="B93" s="130"/>
      <c r="C93" s="130"/>
      <c r="D93" s="130"/>
      <c r="E93" s="136" t="s">
        <v>140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0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0" t="s">
        <v>138</v>
      </c>
      <c r="AU93" s="133" t="s">
        <v>141</v>
      </c>
      <c r="AV93" s="133"/>
      <c r="AW93" s="133"/>
      <c r="AX93" s="133"/>
      <c r="AY93" s="133"/>
      <c r="AZ93" s="133"/>
      <c r="BA93" s="133"/>
      <c r="BB93" s="133"/>
      <c r="BC93" s="133"/>
      <c r="BD93" s="133"/>
      <c r="BE93" s="130" t="s">
        <v>138</v>
      </c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</row>
    <row r="94" spans="1:72" ht="12.75" x14ac:dyDescent="0.2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</row>
    <row r="95" spans="1:72" ht="12.75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</row>
    <row r="96" spans="1:72" ht="12.75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</row>
    <row r="97" spans="1:71" ht="12.75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 t="s">
        <v>142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 t="s">
        <v>143</v>
      </c>
      <c r="AY97" s="129"/>
      <c r="AZ97" s="129"/>
      <c r="BA97" s="129"/>
      <c r="BB97" s="129"/>
      <c r="BC97" s="129"/>
      <c r="BD97" s="137" t="s">
        <v>144</v>
      </c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29"/>
    </row>
    <row r="98" spans="1:71" ht="12.75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 t="s">
        <v>145</v>
      </c>
      <c r="AY98" s="129"/>
      <c r="AZ98" s="129"/>
      <c r="BA98" s="129"/>
      <c r="BB98" s="137" t="s">
        <v>146</v>
      </c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29"/>
    </row>
  </sheetData>
  <mergeCells count="281">
    <mergeCell ref="BD97:BR97"/>
    <mergeCell ref="BB98:BR98"/>
    <mergeCell ref="E90:W90"/>
    <mergeCell ref="X90:AS90"/>
    <mergeCell ref="AU90:BD90"/>
    <mergeCell ref="E93:V93"/>
    <mergeCell ref="X93:AS93"/>
    <mergeCell ref="AU93:BD93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19" bottom="0.19" header="0.17" footer="0.17"/>
  <pageSetup paperSize="9" scale="95" orientation="landscape" r:id="rId1"/>
  <headerFooter alignWithMargins="0"/>
  <rowBreaks count="5" manualBreakCount="5">
    <brk id="49" max="16383" man="1"/>
    <brk id="198" max="65535" man="1"/>
    <brk id="297" max="65535" man="1"/>
    <brk id="396" max="65535" man="1"/>
    <brk id="4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Чук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2013-03-26T11:23:55Z</dcterms:created>
  <dcterms:modified xsi:type="dcterms:W3CDTF">2013-03-26T11:24:01Z</dcterms:modified>
</cp:coreProperties>
</file>